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Work\2024\October\31-10-2024 Youssef Task\New issues\"/>
    </mc:Choice>
  </mc:AlternateContent>
  <xr:revisionPtr revIDLastSave="0" documentId="13_ncr:1_{034AB967-0E5D-4F42-A0C6-E3B2E6B5AD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الرسم البياني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5" i="2" l="1"/>
  <c r="Q85" i="2"/>
  <c r="P85" i="2"/>
  <c r="P77" i="2"/>
  <c r="P76" i="2"/>
  <c r="Q77" i="2"/>
  <c r="Q76" i="2"/>
  <c r="R77" i="2"/>
  <c r="R76" i="2"/>
  <c r="S77" i="2"/>
  <c r="S76" i="2"/>
  <c r="T77" i="2"/>
  <c r="T76" i="2"/>
  <c r="U77" i="2"/>
  <c r="U76" i="2"/>
  <c r="V77" i="2"/>
  <c r="V76" i="2"/>
  <c r="R81" i="2"/>
  <c r="R82" i="2"/>
  <c r="R83" i="2"/>
  <c r="R84" i="2"/>
  <c r="R86" i="2"/>
  <c r="Q86" i="2"/>
  <c r="Q84" i="2"/>
  <c r="Q83" i="2"/>
  <c r="Q82" i="2"/>
  <c r="Q81" i="2"/>
  <c r="P86" i="2"/>
  <c r="P84" i="2"/>
  <c r="P83" i="2"/>
  <c r="P82" i="2"/>
  <c r="P81" i="2"/>
</calcChain>
</file>

<file path=xl/sharedStrings.xml><?xml version="1.0" encoding="utf-8"?>
<sst xmlns="http://schemas.openxmlformats.org/spreadsheetml/2006/main" count="102" uniqueCount="29">
  <si>
    <t xml:space="preserve"> </t>
  </si>
  <si>
    <t>ورقة نتائج الحالة الفنية</t>
  </si>
  <si>
    <t>حالة فنية</t>
  </si>
  <si>
    <t>رقم الثنائي</t>
  </si>
  <si>
    <t>صفقة أم لا صفقة</t>
  </si>
  <si>
    <t>السعر النهائي</t>
  </si>
  <si>
    <t>جزء من المجموعة الدائمة</t>
  </si>
  <si>
    <t>القطعة المركزية</t>
  </si>
  <si>
    <t>منطقة خاصة في المتحف</t>
  </si>
  <si>
    <t>عرض أفلام حول الفنان</t>
  </si>
  <si>
    <t>تقاسم الإيرادات</t>
  </si>
  <si>
    <t>اسم المنسق على الفاتورة</t>
  </si>
  <si>
    <t>جوانب أخرى من الاتفاقية</t>
  </si>
  <si>
    <t xml:space="preserve">تقييم علاقة مالك المعرض </t>
  </si>
  <si>
    <t xml:space="preserve">تقييم علاقة مدير المتحف </t>
  </si>
  <si>
    <t>نعم</t>
  </si>
  <si>
    <t>لا</t>
  </si>
  <si>
    <t>الموافقة على عرض المزيد من لوحات هيلاريو</t>
  </si>
  <si>
    <t>الموافقة على الظهور الشخصي من قِبل هيلاريو</t>
  </si>
  <si>
    <t>لتعديل الرسم البياني، أدخل القيم الجديدة في عمود السعر النهائي (D). ولإزالة الفرق من الرسم البياني، حدد الرسم البياني وحرك المربع الأزرق الذي يظهر حول نطاق الخلايا D5</t>
  </si>
  <si>
    <t>لتعديل الشكل، أدخل القيم الجديدة في أعمدة تقييم العلاقة (L:M). ولإزالة ثنائيات التفاوض من الشكل، حدد الشكل وحرك المربع الأزرق الذي يظهر حول نطاق الخلايا L5 وM5</t>
  </si>
  <si>
    <t>إجابة</t>
  </si>
  <si>
    <t>الحد الأدنى</t>
  </si>
  <si>
    <t>الحد الأقصى</t>
  </si>
  <si>
    <t>المتوسط</t>
  </si>
  <si>
    <t>الانحراف المعياري</t>
  </si>
  <si>
    <t>المنوال</t>
  </si>
  <si>
    <t>الوسيط</t>
  </si>
  <si>
    <t>dfgdfgdfgf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</si>
</sst>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i/>
      <sz val="10"/>
      <color rgb="FF000000"/>
      <name val="Arial"/>
      <family val="2"/>
    </font>
    <font>
      <sz val="12"/>
      <color rgb="FF000000"/>
      <name val="Arial"/>
      <family val="2"/>
    </font>
    <font>
      <sz val="3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">
    <xf numFmtId="0" fontId="0" fillId="0" borderId="0" xfId="0" applyAlignment="1">
      <alignment readingOrder="2"/>
    </xf>
    <xf numFmtId="0" fontId="3" fillId="0" borderId="0" xfId="0" applyFont="1" applyAlignment="1">
      <alignment readingOrder="2"/>
    </xf>
    <xf numFmtId="0" fontId="3" fillId="3" borderId="0" xfId="0" applyFont="1" applyFill="1" applyAlignment="1">
      <alignment horizontal="center" readingOrder="2"/>
    </xf>
    <xf numFmtId="0" fontId="9" fillId="0" borderId="0" xfId="0" applyFont="1" applyAlignment="1">
      <alignment readingOrder="2"/>
    </xf>
    <xf numFmtId="0" fontId="7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wrapText="1" readingOrder="2"/>
    </xf>
    <xf numFmtId="0" fontId="5" fillId="4" borderId="0" xfId="0" applyFont="1" applyFill="1" applyAlignment="1">
      <alignment horizontal="center" vertical="center" readingOrder="2"/>
    </xf>
    <xf numFmtId="9" fontId="0" fillId="0" borderId="0" xfId="1" applyFont="1" applyAlignment="1">
      <alignment horizontal="center" vertical="center" readingOrder="2"/>
    </xf>
    <xf numFmtId="2" fontId="0" fillId="5" borderId="0" xfId="0" applyNumberFormat="1" applyFill="1" applyAlignment="1">
      <alignment horizontal="center" vertical="center" readingOrder="2"/>
    </xf>
    <xf numFmtId="0" fontId="0" fillId="5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readingOrder="2"/>
    </xf>
    <xf numFmtId="0" fontId="2" fillId="6" borderId="0" xfId="0" applyFont="1" applyFill="1" applyAlignment="1">
      <alignment horizontal="center" vertical="center" wrapText="1" readingOrder="2"/>
    </xf>
  </cellXfs>
  <cellStyles count="2">
    <cellStyle name="Normal" xfId="0" builtinId="0"/>
    <cellStyle name="Percent" xfId="1" builtinId="5"/>
  </cellStyles>
  <dxfs count="14"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ar-EG" sz="2000" b="1">
                <a:latin typeface="Georgia" panose="02040502050405020303" pitchFamily="18" charset="0"/>
              </a:rPr>
              <a:t>Art Case - Final</a:t>
            </a:r>
            <a:r>
              <a:rPr lang="ar-EG" sz="2000" b="1" baseline="0">
                <a:latin typeface="Georgia" panose="02040502050405020303" pitchFamily="18" charset="0"/>
              </a:rPr>
              <a:t> Price</a:t>
            </a:r>
            <a:r>
              <a:rPr lang="ar-EG" sz="2000" b="1">
                <a:latin typeface="Georgia" panose="02040502050405020303" pitchFamily="18" charset="0"/>
              </a:rPr>
              <a:t> </a:t>
            </a:r>
          </a:p>
        </c:rich>
      </c:tx>
      <c:layout>
        <c:manualLayout>
          <c:xMode val="edge"/>
          <c:yMode val="edge"/>
          <c:x val="0.41427893321845405"/>
          <c:y val="3.1642199386093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8808118108917381E-2"/>
          <c:y val="0.12442419530966814"/>
          <c:w val="0.98119188189108264"/>
          <c:h val="0.8173929767399764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'الرسم البياني'!$D$4:$D$153</c:f>
              <c:numCache>
                <c:formatCode>General</c:formatCode>
                <c:ptCount val="150"/>
                <c:pt idx="0">
                  <c:v>650000</c:v>
                </c:pt>
                <c:pt idx="1">
                  <c:v>400000</c:v>
                </c:pt>
                <c:pt idx="2">
                  <c:v>100000</c:v>
                </c:pt>
                <c:pt idx="3">
                  <c:v>100000000</c:v>
                </c:pt>
                <c:pt idx="4">
                  <c:v>100000</c:v>
                </c:pt>
                <c:pt idx="5">
                  <c:v>10000</c:v>
                </c:pt>
                <c:pt idx="6">
                  <c:v>50000</c:v>
                </c:pt>
                <c:pt idx="8">
                  <c:v>10000000000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100000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46-452E-99CB-EF523E395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3674128"/>
        <c:axId val="1223669136"/>
        <c:axId val="0"/>
      </c:bar3DChart>
      <c:catAx>
        <c:axId val="1223674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(Body)"/>
                <a:ea typeface="+mn-ea"/>
                <a:cs typeface="+mn-cs"/>
              </a:defRPr>
            </a:pPr>
            <a:endParaRPr lang="en-US"/>
          </a:p>
        </c:txPr>
        <c:crossAx val="1223669136"/>
        <c:crosses val="autoZero"/>
        <c:auto val="1"/>
        <c:lblAlgn val="ctr"/>
        <c:lblOffset val="100"/>
        <c:noMultiLvlLbl val="0"/>
      </c:catAx>
      <c:valAx>
        <c:axId val="1223669136"/>
        <c:scaling>
          <c:orientation val="minMax"/>
          <c:max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367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 sz="1800" b="1" i="0" baseline="0"/>
              <a:t>Art Case </a:t>
            </a:r>
            <a:r>
              <a:rPr lang="ar-EG" sz="18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- GalleryOwner/MuseumDirector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'الرسم البياني'!$L$3</c:f>
              <c:strCache>
                <c:ptCount val="1"/>
                <c:pt idx="0">
                  <c:v>تقييم علاقة مالك المعرض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'الرسم البياني'!$L$4:$L$153</c:f>
              <c:numCache>
                <c:formatCode>General</c:formatCode>
                <c:ptCount val="150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27">
                  <c:v>7</c:v>
                </c:pt>
                <c:pt idx="14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E-41E8-9A28-A83F2137A0F9}"/>
            </c:ext>
          </c:extLst>
        </c:ser>
        <c:ser>
          <c:idx val="1"/>
          <c:order val="1"/>
          <c:tx>
            <c:strRef>
              <c:f>'الرسم البياني'!$M$3</c:f>
              <c:strCache>
                <c:ptCount val="1"/>
                <c:pt idx="0">
                  <c:v>تقييم علاقة مدير المتحف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'الرسم البياني'!$M$4:$M$153</c:f>
              <c:numCache>
                <c:formatCode>General</c:formatCode>
                <c:ptCount val="150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14">
                  <c:v>3</c:v>
                </c:pt>
                <c:pt idx="26">
                  <c:v>2</c:v>
                </c:pt>
                <c:pt idx="27">
                  <c:v>1</c:v>
                </c:pt>
                <c:pt idx="1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5E-41E8-9A28-A83F2137A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1148920"/>
        <c:axId val="441153184"/>
      </c:barChart>
      <c:catAx>
        <c:axId val="441148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153184"/>
        <c:crosses val="autoZero"/>
        <c:auto val="1"/>
        <c:lblAlgn val="ctr"/>
        <c:lblOffset val="100"/>
        <c:noMultiLvlLbl val="0"/>
      </c:catAx>
      <c:valAx>
        <c:axId val="44115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148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19048</xdr:colOff>
      <xdr:row>1</xdr:row>
      <xdr:rowOff>57150</xdr:rowOff>
    </xdr:from>
    <xdr:to>
      <xdr:col>58</xdr:col>
      <xdr:colOff>453570</xdr:colOff>
      <xdr:row>30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238124</xdr:colOff>
      <xdr:row>1</xdr:row>
      <xdr:rowOff>76201</xdr:rowOff>
    </xdr:from>
    <xdr:to>
      <xdr:col>15</xdr:col>
      <xdr:colOff>203751</xdr:colOff>
      <xdr:row>4</xdr:row>
      <xdr:rowOff>76200</xdr:rowOff>
    </xdr:to>
    <xdr:pic>
      <xdr:nvPicPr>
        <xdr:cNvPr id="4" name="Picture 3" descr="Artist, Brush, Colors, Rainbow, Roygbiv, Paint, Canva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324" y="238126"/>
          <a:ext cx="1203876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44222</xdr:colOff>
      <xdr:row>37</xdr:row>
      <xdr:rowOff>32305</xdr:rowOff>
    </xdr:from>
    <xdr:to>
      <xdr:col>58</xdr:col>
      <xdr:colOff>464911</xdr:colOff>
      <xdr:row>68</xdr:row>
      <xdr:rowOff>3504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6E04E2-60EE-4900-BDE9-CF3312B23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M153" totalsRowShown="0" headerRowDxfId="13" dataDxfId="12">
  <autoFilter ref="B3:M153" xr:uid="{00000000-0009-0000-0100-000001000000}"/>
  <tableColumns count="12">
    <tableColumn id="1" xr3:uid="{00000000-0010-0000-0000-000001000000}" name="رقم الثنائي" dataDxfId="11"/>
    <tableColumn id="3" xr3:uid="{17B2096C-D739-4D19-B8EC-5B77D5E72629}" name="صفقة أم لا صفقة" dataDxfId="10"/>
    <tableColumn id="2" xr3:uid="{00000000-0010-0000-0000-000002000000}" name="السعر النهائي" dataDxfId="9"/>
    <tableColumn id="10" xr3:uid="{CE49697C-9E1F-4DBE-841E-2E605F535152}" name="جزء من المجموعة الدائمة" dataDxfId="8"/>
    <tableColumn id="11" xr3:uid="{9A2D2FFC-0310-498D-B16F-61BFEC1B115A}" name="القطعة المركزية" dataDxfId="7"/>
    <tableColumn id="12" xr3:uid="{2F203C1E-EEF1-47AD-B588-648479E4373C}" name="منطقة خاصة في المتحف" dataDxfId="6"/>
    <tableColumn id="13" xr3:uid="{D5D76C9B-8C2E-45F8-A8F1-6A5212C50CC5}" name="عرض أفلام حول الفنان" dataDxfId="5"/>
    <tableColumn id="14" xr3:uid="{214F6BB3-9585-4E30-B7B9-3DE1BB3A9F20}" name="تقاسم الإيرادات" dataDxfId="4"/>
    <tableColumn id="15" xr3:uid="{D107B9BB-D38A-46FD-AEA2-2DE2291B4BF4}" name="اسم المنسق على الفاتورة" dataDxfId="3"/>
    <tableColumn id="17" xr3:uid="{1994B3BA-E076-4394-98C2-7575B162003C}" name="جوانب أخرى من الاتفاقية" dataDxfId="2"/>
    <tableColumn id="18" xr3:uid="{B7C8B475-1A80-414A-AE9A-24C9CC0E8214}" name="تقييم علاقة مالك المعرض " dataDxfId="1"/>
    <tableColumn id="19" xr3:uid="{A9723545-545D-43AA-A1B8-E611F77FAFC3}" name="تقييم علاقة مدير المتحف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3"/>
  <sheetViews>
    <sheetView showFormulas="1" rightToLeft="1" tabSelected="1" topLeftCell="K71" zoomScale="110" zoomScaleNormal="110" workbookViewId="0">
      <selection activeCell="K81" sqref="K81"/>
    </sheetView>
  </sheetViews>
  <sheetFormatPr defaultColWidth="9.08984375" defaultRowHeight="12.75" customHeight="1" x14ac:dyDescent="0.25"/>
  <cols>
    <col min="1" max="1" width="1.6328125" bestFit="1" customWidth="1"/>
    <col min="2" max="2" width="19.81640625" bestFit="1" customWidth="1"/>
    <col min="3" max="3" width="22" bestFit="1" customWidth="1"/>
    <col min="4" max="4" width="22.36328125" bestFit="1" customWidth="1"/>
    <col min="5" max="5" width="42.7265625" bestFit="1" customWidth="1"/>
    <col min="6" max="6" width="24.26953125" bestFit="1" customWidth="1"/>
    <col min="7" max="7" width="31.26953125" bestFit="1" customWidth="1"/>
    <col min="8" max="8" width="35.7265625" bestFit="1" customWidth="1"/>
    <col min="9" max="9" width="28" bestFit="1" customWidth="1"/>
    <col min="10" max="10" width="37" bestFit="1" customWidth="1"/>
    <col min="11" max="11" width="59.7265625" customWidth="1"/>
    <col min="12" max="12" width="48.36328125" bestFit="1" customWidth="1"/>
    <col min="13" max="13" width="51.81640625" bestFit="1" customWidth="1"/>
    <col min="14" max="14" width="1.6328125" bestFit="1" customWidth="1"/>
    <col min="15" max="15" width="18.6328125" bestFit="1" customWidth="1"/>
    <col min="16" max="16" width="16" customWidth="1"/>
    <col min="17" max="17" width="37" customWidth="1"/>
    <col min="18" max="18" width="42.26953125" customWidth="1"/>
    <col min="19" max="19" width="54.1796875" bestFit="1" customWidth="1"/>
    <col min="20" max="20" width="25.7265625" customWidth="1"/>
    <col min="21" max="21" width="15.6328125" customWidth="1"/>
    <col min="22" max="22" width="26.36328125" customWidth="1"/>
    <col min="23" max="23" width="12.08984375" customWidth="1"/>
    <col min="24" max="33" width="9.08984375" customWidth="1"/>
  </cols>
  <sheetData>
    <row r="1" spans="1:14" ht="44.5" x14ac:dyDescent="0.85">
      <c r="A1" s="1" t="s">
        <v>0</v>
      </c>
      <c r="B1" s="3" t="s">
        <v>1</v>
      </c>
      <c r="N1" s="1" t="s">
        <v>0</v>
      </c>
    </row>
    <row r="2" spans="1:14" ht="13" x14ac:dyDescent="0.3">
      <c r="B2" s="14" t="s">
        <v>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 ht="12.5" x14ac:dyDescent="0.25"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</row>
    <row r="4" spans="1:14" s="5" customFormat="1" ht="12.5" x14ac:dyDescent="0.25">
      <c r="B4" s="5">
        <v>1</v>
      </c>
      <c r="C4" s="5" t="s">
        <v>15</v>
      </c>
      <c r="D4" s="5">
        <v>650000</v>
      </c>
      <c r="E4" s="5" t="s">
        <v>15</v>
      </c>
      <c r="F4" s="5" t="s">
        <v>15</v>
      </c>
      <c r="G4" s="5" t="s">
        <v>16</v>
      </c>
      <c r="H4" s="5" t="s">
        <v>15</v>
      </c>
      <c r="I4" s="5" t="s">
        <v>16</v>
      </c>
      <c r="J4" s="5" t="s">
        <v>16</v>
      </c>
      <c r="K4" s="5" t="s">
        <v>17</v>
      </c>
      <c r="L4" s="5">
        <v>5</v>
      </c>
      <c r="M4" s="5">
        <v>3</v>
      </c>
    </row>
    <row r="5" spans="1:14" s="5" customFormat="1" ht="12.5" x14ac:dyDescent="0.25">
      <c r="B5" s="5">
        <v>2</v>
      </c>
      <c r="C5" s="5" t="s">
        <v>15</v>
      </c>
      <c r="D5" s="5">
        <v>400000</v>
      </c>
      <c r="E5" s="5" t="s">
        <v>16</v>
      </c>
      <c r="F5" s="5" t="s">
        <v>15</v>
      </c>
      <c r="G5" s="5" t="s">
        <v>16</v>
      </c>
      <c r="H5" s="5" t="s">
        <v>15</v>
      </c>
      <c r="I5" s="5" t="s">
        <v>16</v>
      </c>
      <c r="J5" s="5" t="s">
        <v>15</v>
      </c>
      <c r="K5" s="5" t="s">
        <v>18</v>
      </c>
      <c r="L5" s="5">
        <v>1</v>
      </c>
      <c r="M5" s="5">
        <v>3</v>
      </c>
    </row>
    <row r="6" spans="1:14" s="5" customFormat="1" ht="12.5" x14ac:dyDescent="0.25">
      <c r="B6" s="5">
        <v>3</v>
      </c>
      <c r="C6" s="5" t="s">
        <v>16</v>
      </c>
      <c r="D6" s="5">
        <v>100000</v>
      </c>
      <c r="E6" s="5" t="s">
        <v>16</v>
      </c>
      <c r="F6" s="5" t="s">
        <v>15</v>
      </c>
      <c r="G6" s="5" t="s">
        <v>16</v>
      </c>
      <c r="H6" s="5" t="s">
        <v>15</v>
      </c>
      <c r="I6" s="5" t="s">
        <v>16</v>
      </c>
      <c r="J6" s="5" t="s">
        <v>15</v>
      </c>
      <c r="L6" s="5">
        <v>2</v>
      </c>
      <c r="M6" s="5">
        <v>4</v>
      </c>
    </row>
    <row r="7" spans="1:14" s="5" customFormat="1" ht="12.5" x14ac:dyDescent="0.25">
      <c r="B7" s="5">
        <v>4</v>
      </c>
      <c r="C7" s="5" t="s">
        <v>16</v>
      </c>
      <c r="D7" s="5">
        <v>100000000</v>
      </c>
      <c r="E7" s="5" t="s">
        <v>16</v>
      </c>
      <c r="F7" s="5" t="s">
        <v>15</v>
      </c>
      <c r="G7" s="5" t="s">
        <v>16</v>
      </c>
      <c r="H7" s="5" t="s">
        <v>15</v>
      </c>
      <c r="I7" s="5" t="s">
        <v>16</v>
      </c>
      <c r="J7" s="5" t="s">
        <v>15</v>
      </c>
      <c r="L7" s="5">
        <v>4</v>
      </c>
      <c r="M7" s="5">
        <v>4</v>
      </c>
    </row>
    <row r="8" spans="1:14" s="5" customFormat="1" ht="12.5" x14ac:dyDescent="0.25">
      <c r="B8" s="5">
        <v>5</v>
      </c>
      <c r="C8" s="5" t="s">
        <v>15</v>
      </c>
      <c r="D8" s="5">
        <v>100000</v>
      </c>
      <c r="E8" s="5" t="s">
        <v>16</v>
      </c>
      <c r="F8" s="5" t="s">
        <v>15</v>
      </c>
      <c r="G8" s="5" t="s">
        <v>15</v>
      </c>
      <c r="H8" s="5" t="s">
        <v>15</v>
      </c>
      <c r="I8" s="5" t="s">
        <v>16</v>
      </c>
      <c r="J8" s="5" t="s">
        <v>15</v>
      </c>
      <c r="L8" s="5">
        <v>1</v>
      </c>
      <c r="M8" s="5">
        <v>7</v>
      </c>
    </row>
    <row r="9" spans="1:14" s="5" customFormat="1" ht="12.5" x14ac:dyDescent="0.25">
      <c r="B9" s="5">
        <v>6</v>
      </c>
      <c r="C9" s="5" t="s">
        <v>15</v>
      </c>
      <c r="D9" s="5">
        <v>10000</v>
      </c>
      <c r="E9" s="5" t="s">
        <v>16</v>
      </c>
      <c r="F9" s="5" t="s">
        <v>16</v>
      </c>
      <c r="G9" s="5" t="s">
        <v>16</v>
      </c>
      <c r="I9" s="5" t="s">
        <v>15</v>
      </c>
      <c r="J9" s="5" t="s">
        <v>15</v>
      </c>
      <c r="L9" s="5">
        <v>1</v>
      </c>
      <c r="M9" s="5">
        <v>7</v>
      </c>
    </row>
    <row r="10" spans="1:14" s="5" customFormat="1" ht="12.5" x14ac:dyDescent="0.25">
      <c r="B10" s="5">
        <v>7</v>
      </c>
      <c r="C10" s="5" t="s">
        <v>15</v>
      </c>
      <c r="D10" s="5">
        <v>50000</v>
      </c>
      <c r="E10" s="5" t="s">
        <v>15</v>
      </c>
      <c r="F10" s="5" t="s">
        <v>16</v>
      </c>
      <c r="G10" s="5" t="s">
        <v>16</v>
      </c>
      <c r="H10" s="5" t="s">
        <v>16</v>
      </c>
      <c r="I10" s="5" t="s">
        <v>15</v>
      </c>
      <c r="J10" s="5" t="s">
        <v>16</v>
      </c>
      <c r="K10" s="13" t="s">
        <v>28</v>
      </c>
      <c r="L10" s="5">
        <v>3</v>
      </c>
      <c r="M10" s="5">
        <v>1</v>
      </c>
    </row>
    <row r="11" spans="1:14" s="5" customFormat="1" ht="12.5" x14ac:dyDescent="0.25">
      <c r="B11" s="5">
        <v>8</v>
      </c>
      <c r="C11" s="5" t="s">
        <v>16</v>
      </c>
      <c r="E11" s="5" t="s">
        <v>15</v>
      </c>
      <c r="F11" s="5" t="s">
        <v>16</v>
      </c>
      <c r="G11" s="5" t="s">
        <v>16</v>
      </c>
      <c r="I11" s="5" t="s">
        <v>15</v>
      </c>
      <c r="J11" s="5" t="s">
        <v>16</v>
      </c>
      <c r="L11" s="5">
        <v>3</v>
      </c>
      <c r="M11" s="5">
        <v>5</v>
      </c>
    </row>
    <row r="12" spans="1:14" s="5" customFormat="1" ht="18" customHeight="1" x14ac:dyDescent="0.25">
      <c r="B12" s="5">
        <v>9</v>
      </c>
      <c r="C12" s="5" t="s">
        <v>15</v>
      </c>
      <c r="D12" s="5">
        <v>10000000000</v>
      </c>
      <c r="E12" s="5" t="s">
        <v>15</v>
      </c>
      <c r="F12" s="5" t="s">
        <v>16</v>
      </c>
      <c r="L12" s="6">
        <v>2</v>
      </c>
      <c r="M12" s="6">
        <v>2</v>
      </c>
    </row>
    <row r="13" spans="1:14" s="5" customFormat="1" ht="15.5" x14ac:dyDescent="0.25">
      <c r="B13" s="5">
        <v>10</v>
      </c>
      <c r="C13" s="5" t="s">
        <v>15</v>
      </c>
      <c r="D13" s="5">
        <v>5000</v>
      </c>
      <c r="E13" s="5" t="s">
        <v>15</v>
      </c>
      <c r="L13" s="7">
        <v>2</v>
      </c>
      <c r="M13" s="7"/>
    </row>
    <row r="14" spans="1:14" s="5" customFormat="1" ht="15.5" x14ac:dyDescent="0.25">
      <c r="B14" s="5">
        <v>11</v>
      </c>
      <c r="C14" s="5" t="s">
        <v>15</v>
      </c>
      <c r="D14" s="5">
        <v>5000</v>
      </c>
      <c r="E14" s="5" t="s">
        <v>15</v>
      </c>
      <c r="L14" s="7">
        <v>2</v>
      </c>
      <c r="M14" s="7"/>
    </row>
    <row r="15" spans="1:14" s="5" customFormat="1" ht="12.5" x14ac:dyDescent="0.25">
      <c r="B15" s="5">
        <v>12</v>
      </c>
      <c r="C15" s="5" t="s">
        <v>15</v>
      </c>
      <c r="D15" s="5">
        <v>5000</v>
      </c>
      <c r="L15" s="5">
        <v>2</v>
      </c>
    </row>
    <row r="16" spans="1:14" s="5" customFormat="1" ht="12.5" x14ac:dyDescent="0.25">
      <c r="B16" s="5">
        <v>13</v>
      </c>
      <c r="D16" s="5">
        <v>5000</v>
      </c>
      <c r="L16" s="5">
        <v>2</v>
      </c>
    </row>
    <row r="17" spans="2:13" s="5" customFormat="1" ht="12.5" x14ac:dyDescent="0.25">
      <c r="B17" s="5">
        <v>14</v>
      </c>
      <c r="D17" s="5">
        <v>100000</v>
      </c>
    </row>
    <row r="18" spans="2:13" s="5" customFormat="1" ht="12.5" x14ac:dyDescent="0.25">
      <c r="B18" s="5">
        <v>15</v>
      </c>
      <c r="M18" s="5">
        <v>3</v>
      </c>
    </row>
    <row r="19" spans="2:13" s="5" customFormat="1" ht="12.5" x14ac:dyDescent="0.25">
      <c r="B19" s="5">
        <v>16</v>
      </c>
    </row>
    <row r="20" spans="2:13" s="5" customFormat="1" ht="12.5" x14ac:dyDescent="0.25">
      <c r="B20" s="5">
        <v>17</v>
      </c>
    </row>
    <row r="21" spans="2:13" s="5" customFormat="1" ht="12.5" x14ac:dyDescent="0.25">
      <c r="B21" s="5">
        <v>18</v>
      </c>
    </row>
    <row r="22" spans="2:13" s="5" customFormat="1" ht="12.5" x14ac:dyDescent="0.25">
      <c r="B22" s="5">
        <v>19</v>
      </c>
    </row>
    <row r="23" spans="2:13" s="5" customFormat="1" ht="12.5" x14ac:dyDescent="0.25">
      <c r="B23" s="5">
        <v>20</v>
      </c>
    </row>
    <row r="24" spans="2:13" s="5" customFormat="1" ht="12.5" x14ac:dyDescent="0.25">
      <c r="B24" s="5">
        <v>21</v>
      </c>
    </row>
    <row r="25" spans="2:13" s="5" customFormat="1" ht="12.5" x14ac:dyDescent="0.25">
      <c r="B25" s="5">
        <v>22</v>
      </c>
    </row>
    <row r="26" spans="2:13" s="5" customFormat="1" ht="12.5" x14ac:dyDescent="0.25">
      <c r="B26" s="5">
        <v>23</v>
      </c>
    </row>
    <row r="27" spans="2:13" s="5" customFormat="1" ht="12.5" x14ac:dyDescent="0.25">
      <c r="B27" s="5">
        <v>24</v>
      </c>
    </row>
    <row r="28" spans="2:13" s="5" customFormat="1" ht="12.75" customHeight="1" x14ac:dyDescent="0.25">
      <c r="B28" s="5">
        <v>25</v>
      </c>
    </row>
    <row r="29" spans="2:13" s="5" customFormat="1" ht="12.75" customHeight="1" x14ac:dyDescent="0.25">
      <c r="B29" s="5">
        <v>26</v>
      </c>
    </row>
    <row r="30" spans="2:13" s="5" customFormat="1" ht="12.75" customHeight="1" x14ac:dyDescent="0.25">
      <c r="B30" s="5">
        <v>27</v>
      </c>
      <c r="M30" s="5">
        <v>2</v>
      </c>
    </row>
    <row r="31" spans="2:13" s="5" customFormat="1" ht="12.75" customHeight="1" x14ac:dyDescent="0.25">
      <c r="B31" s="5">
        <v>28</v>
      </c>
      <c r="L31" s="5">
        <v>7</v>
      </c>
      <c r="M31" s="5">
        <v>1</v>
      </c>
    </row>
    <row r="32" spans="2:13" s="5" customFormat="1" ht="12.75" customHeight="1" x14ac:dyDescent="0.25">
      <c r="B32" s="5">
        <v>29</v>
      </c>
    </row>
    <row r="33" spans="2:29" s="5" customFormat="1" ht="12.75" customHeight="1" x14ac:dyDescent="0.25">
      <c r="B33" s="5">
        <v>30</v>
      </c>
      <c r="Q33" s="15" t="s">
        <v>19</v>
      </c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spans="2:29" s="5" customFormat="1" ht="12.75" customHeight="1" x14ac:dyDescent="0.25">
      <c r="B34" s="5">
        <v>31</v>
      </c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spans="2:29" s="5" customFormat="1" ht="12.75" customHeight="1" x14ac:dyDescent="0.25">
      <c r="B35" s="5">
        <v>32</v>
      </c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</row>
    <row r="36" spans="2:29" s="5" customFormat="1" ht="12.75" customHeight="1" x14ac:dyDescent="0.25">
      <c r="B36" s="5">
        <v>33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</row>
    <row r="37" spans="2:29" s="5" customFormat="1" ht="12.75" customHeight="1" x14ac:dyDescent="0.25">
      <c r="B37" s="5">
        <v>34</v>
      </c>
    </row>
    <row r="38" spans="2:29" s="5" customFormat="1" ht="12.75" customHeight="1" x14ac:dyDescent="0.25">
      <c r="B38" s="5">
        <v>35</v>
      </c>
    </row>
    <row r="39" spans="2:29" s="5" customFormat="1" ht="12.75" customHeight="1" x14ac:dyDescent="0.25">
      <c r="B39" s="5">
        <v>36</v>
      </c>
    </row>
    <row r="40" spans="2:29" s="5" customFormat="1" ht="12.75" customHeight="1" x14ac:dyDescent="0.25">
      <c r="B40" s="5">
        <v>37</v>
      </c>
    </row>
    <row r="41" spans="2:29" s="5" customFormat="1" ht="12.75" customHeight="1" x14ac:dyDescent="0.25">
      <c r="B41" s="5">
        <v>38</v>
      </c>
    </row>
    <row r="42" spans="2:29" s="5" customFormat="1" ht="12.75" customHeight="1" x14ac:dyDescent="0.25">
      <c r="B42" s="5">
        <v>39</v>
      </c>
    </row>
    <row r="43" spans="2:29" s="5" customFormat="1" ht="12.75" customHeight="1" x14ac:dyDescent="0.25">
      <c r="B43" s="5">
        <v>40</v>
      </c>
    </row>
    <row r="44" spans="2:29" s="5" customFormat="1" ht="12.75" customHeight="1" x14ac:dyDescent="0.25">
      <c r="B44" s="5">
        <v>41</v>
      </c>
    </row>
    <row r="45" spans="2:29" s="5" customFormat="1" ht="12.75" customHeight="1" x14ac:dyDescent="0.25">
      <c r="B45" s="5">
        <v>42</v>
      </c>
    </row>
    <row r="46" spans="2:29" s="5" customFormat="1" ht="12.75" customHeight="1" x14ac:dyDescent="0.25">
      <c r="B46" s="5">
        <v>43</v>
      </c>
    </row>
    <row r="47" spans="2:29" s="5" customFormat="1" ht="12.75" customHeight="1" x14ac:dyDescent="0.25">
      <c r="B47" s="5">
        <v>44</v>
      </c>
    </row>
    <row r="48" spans="2:29" s="5" customFormat="1" ht="12.75" customHeight="1" x14ac:dyDescent="0.25">
      <c r="B48" s="5">
        <v>45</v>
      </c>
    </row>
    <row r="49" spans="2:17" s="5" customFormat="1" ht="12.75" customHeight="1" x14ac:dyDescent="0.25">
      <c r="B49" s="5">
        <v>46</v>
      </c>
    </row>
    <row r="50" spans="2:17" s="5" customFormat="1" ht="12.75" customHeight="1" x14ac:dyDescent="0.25">
      <c r="B50" s="5">
        <v>47</v>
      </c>
    </row>
    <row r="51" spans="2:17" s="5" customFormat="1" ht="12.75" customHeight="1" x14ac:dyDescent="0.25">
      <c r="B51" s="5">
        <v>48</v>
      </c>
    </row>
    <row r="52" spans="2:17" s="5" customFormat="1" ht="12.75" customHeight="1" x14ac:dyDescent="0.25">
      <c r="B52" s="5">
        <v>49</v>
      </c>
      <c r="Q52" s="4"/>
    </row>
    <row r="53" spans="2:17" s="5" customFormat="1" ht="12.75" customHeight="1" x14ac:dyDescent="0.25">
      <c r="B53" s="5">
        <v>50</v>
      </c>
    </row>
    <row r="54" spans="2:17" s="5" customFormat="1" ht="12.75" customHeight="1" x14ac:dyDescent="0.25">
      <c r="B54" s="5">
        <v>51</v>
      </c>
    </row>
    <row r="55" spans="2:17" s="5" customFormat="1" ht="12.75" customHeight="1" x14ac:dyDescent="0.25">
      <c r="B55" s="5">
        <v>52</v>
      </c>
    </row>
    <row r="56" spans="2:17" s="5" customFormat="1" ht="12.75" customHeight="1" x14ac:dyDescent="0.25">
      <c r="B56" s="5">
        <v>53</v>
      </c>
    </row>
    <row r="57" spans="2:17" s="5" customFormat="1" ht="12.75" customHeight="1" x14ac:dyDescent="0.25">
      <c r="B57" s="5">
        <v>54</v>
      </c>
    </row>
    <row r="58" spans="2:17" s="5" customFormat="1" ht="12.75" customHeight="1" x14ac:dyDescent="0.25">
      <c r="B58" s="5">
        <v>55</v>
      </c>
    </row>
    <row r="59" spans="2:17" s="5" customFormat="1" ht="12.75" customHeight="1" x14ac:dyDescent="0.25">
      <c r="B59" s="5">
        <v>56</v>
      </c>
    </row>
    <row r="60" spans="2:17" s="5" customFormat="1" ht="12.75" customHeight="1" x14ac:dyDescent="0.25">
      <c r="B60" s="5">
        <v>57</v>
      </c>
    </row>
    <row r="61" spans="2:17" s="5" customFormat="1" ht="12.75" customHeight="1" x14ac:dyDescent="0.25">
      <c r="B61" s="5">
        <v>58</v>
      </c>
    </row>
    <row r="62" spans="2:17" s="5" customFormat="1" ht="12.75" customHeight="1" x14ac:dyDescent="0.25">
      <c r="B62" s="5">
        <v>59</v>
      </c>
    </row>
    <row r="63" spans="2:17" s="5" customFormat="1" ht="12.75" customHeight="1" x14ac:dyDescent="0.25">
      <c r="B63" s="5">
        <v>60</v>
      </c>
    </row>
    <row r="64" spans="2:17" s="5" customFormat="1" ht="12.75" customHeight="1" x14ac:dyDescent="0.25">
      <c r="B64" s="5">
        <v>61</v>
      </c>
    </row>
    <row r="65" spans="2:29" s="5" customFormat="1" ht="12.75" customHeight="1" x14ac:dyDescent="0.25">
      <c r="B65" s="5">
        <v>62</v>
      </c>
      <c r="P65" s="8"/>
    </row>
    <row r="66" spans="2:29" s="5" customFormat="1" ht="12.75" customHeight="1" x14ac:dyDescent="0.25">
      <c r="B66" s="5">
        <v>63</v>
      </c>
    </row>
    <row r="67" spans="2:29" s="5" customFormat="1" ht="12.75" customHeight="1" x14ac:dyDescent="0.25">
      <c r="B67" s="5">
        <v>64</v>
      </c>
    </row>
    <row r="68" spans="2:29" s="5" customFormat="1" ht="12.75" customHeight="1" x14ac:dyDescent="0.25">
      <c r="B68" s="5">
        <v>65</v>
      </c>
    </row>
    <row r="69" spans="2:29" s="5" customFormat="1" ht="12.75" customHeight="1" x14ac:dyDescent="0.25">
      <c r="B69" s="5">
        <v>66</v>
      </c>
    </row>
    <row r="70" spans="2:29" s="5" customFormat="1" ht="12.75" customHeight="1" x14ac:dyDescent="0.25">
      <c r="B70" s="5">
        <v>67</v>
      </c>
      <c r="Q70" s="15" t="s">
        <v>20</v>
      </c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</row>
    <row r="71" spans="2:29" s="5" customFormat="1" ht="12.75" customHeight="1" x14ac:dyDescent="0.25">
      <c r="B71" s="5">
        <v>68</v>
      </c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</row>
    <row r="72" spans="2:29" s="5" customFormat="1" ht="12.75" customHeight="1" x14ac:dyDescent="0.25">
      <c r="B72" s="5">
        <v>69</v>
      </c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</row>
    <row r="73" spans="2:29" s="5" customFormat="1" ht="12.75" customHeight="1" x14ac:dyDescent="0.25">
      <c r="B73" s="5">
        <v>70</v>
      </c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</row>
    <row r="74" spans="2:29" s="5" customFormat="1" ht="12.75" customHeight="1" x14ac:dyDescent="0.25">
      <c r="B74" s="5">
        <v>71</v>
      </c>
    </row>
    <row r="75" spans="2:29" s="5" customFormat="1" ht="12.75" customHeight="1" x14ac:dyDescent="0.25">
      <c r="B75" s="5">
        <v>72</v>
      </c>
      <c r="O75" s="9" t="s">
        <v>21</v>
      </c>
      <c r="P75" s="9" t="s">
        <v>4</v>
      </c>
      <c r="Q75" s="9" t="s">
        <v>6</v>
      </c>
      <c r="R75" s="9" t="s">
        <v>7</v>
      </c>
      <c r="S75" s="9" t="s">
        <v>8</v>
      </c>
      <c r="T75" s="9" t="s">
        <v>9</v>
      </c>
      <c r="U75" s="9" t="s">
        <v>10</v>
      </c>
      <c r="V75" s="9" t="s">
        <v>11</v>
      </c>
    </row>
    <row r="76" spans="2:29" s="5" customFormat="1" ht="12.75" customHeight="1" x14ac:dyDescent="0.25">
      <c r="B76" s="5">
        <v>73</v>
      </c>
      <c r="O76" s="9" t="s">
        <v>15</v>
      </c>
      <c r="P76" s="10">
        <f>COUNTIF(Table1[صفقة أم لا صفقة],"نعم")/(COUNTIF(Table1[صفقة أم لا صفقة],"لا")+COUNTIF(Table1[صفقة أم لا صفقة],"نعم"))</f>
        <v>0.75</v>
      </c>
      <c r="Q76" s="10">
        <f>COUNTIF(Table1[جزء من المجموعة الدائمة],"نعم")/(COUNTIF(Table1[جزء من المجموعة الدائمة],"لا")+COUNTIF(Table1[جزء من المجموعة الدائمة],"نعم"))</f>
        <v>0.54545454545454541</v>
      </c>
      <c r="R76" s="10">
        <f>COUNTIF(Table1[القطعة المركزية],"نعم")/(COUNTIF(Table1[القطعة المركزية],"لا")+COUNTIF(Table1[القطعة المركزية],"نعم"))</f>
        <v>0.55555555555555558</v>
      </c>
      <c r="S76" s="10">
        <f>COUNTIF(Table1[منطقة خاصة في المتحف],"نعم")/(COUNTIF(Table1[منطقة خاصة في المتحف],"لا")+COUNTIF(Table1[منطقة خاصة في المتحف],"نعم"))</f>
        <v>0.125</v>
      </c>
      <c r="T76" s="10">
        <f>COUNTIF(Table1[عرض أفلام حول الفنان],"نعم")/(COUNTIF(Table1[عرض أفلام حول الفنان],"لا")+COUNTIF(Table1[عرض أفلام حول الفنان],"نعم"))</f>
        <v>0.83333333333333337</v>
      </c>
      <c r="U76" s="10">
        <f>COUNTIF(Table1[تقاسم الإيرادات],"نعم")/(COUNTIF(Table1[تقاسم الإيرادات],"لا")+COUNTIF(Table1[تقاسم الإيرادات],"نعم"))</f>
        <v>0.375</v>
      </c>
      <c r="V76" s="10">
        <f>COUNTIF(Table1[اسم المنسق على الفاتورة],"نعم")/(COUNTIF(Table1[اسم المنسق على الفاتورة],"لا")+COUNTIF(Table1[اسم المنسق على الفاتورة],"نعم"))</f>
        <v>0.625</v>
      </c>
    </row>
    <row r="77" spans="2:29" s="5" customFormat="1" ht="12.75" customHeight="1" x14ac:dyDescent="0.25">
      <c r="B77" s="5">
        <v>74</v>
      </c>
      <c r="O77" s="9" t="s">
        <v>16</v>
      </c>
      <c r="P77" s="10">
        <f>COUNTIF(Table1[صفقة أم لا صفقة],"لا")/(COUNTIF(Table1[صفقة أم لا صفقة],"لا")+COUNTIF(Table1[صفقة أم لا صفقة],"نعم"))</f>
        <v>0.25</v>
      </c>
      <c r="Q77" s="10">
        <f>COUNTIF(Table1[جزء من المجموعة الدائمة],"لا")/(COUNTIF(Table1[جزء من المجموعة الدائمة],"لا")+COUNTIF(Table1[جزء من المجموعة الدائمة],"نعم"))</f>
        <v>0.45454545454545453</v>
      </c>
      <c r="R77" s="10">
        <f>COUNTIF(Table1[القطعة المركزية],"لا")/(COUNTIF(Table1[القطعة المركزية],"لا")+COUNTIF(Table1[القطعة المركزية],"نعم"))</f>
        <v>0.44444444444444442</v>
      </c>
      <c r="S77" s="10">
        <f>COUNTIF(Table1[منطقة خاصة في المتحف],"لا")/(COUNTIF(Table1[منطقة خاصة في المتحف],"لا")+COUNTIF(Table1[منطقة خاصة في المتحف],"نعم"))</f>
        <v>0.875</v>
      </c>
      <c r="T77" s="10">
        <f>COUNTIF(Table1[عرض أفلام حول الفنان],"لا")/(COUNTIF(Table1[عرض أفلام حول الفنان],"لا")+COUNTIF(Table1[عرض أفلام حول الفنان],"نعم"))</f>
        <v>0.16666666666666666</v>
      </c>
      <c r="U77" s="10">
        <f>COUNTIF(Table1[تقاسم الإيرادات],"لا")/(COUNTIF(Table1[تقاسم الإيرادات],"لا")+COUNTIF(Table1[تقاسم الإيرادات],"نعم"))</f>
        <v>0.625</v>
      </c>
      <c r="V77" s="10">
        <f>COUNTIF(Table1[اسم المنسق على الفاتورة],"لا")/(COUNTIF(Table1[اسم المنسق على الفاتورة],"لا")+COUNTIF(Table1[اسم المنسق على الفاتورة],"نعم"))</f>
        <v>0.375</v>
      </c>
    </row>
    <row r="78" spans="2:29" s="5" customFormat="1" ht="12.75" customHeight="1" x14ac:dyDescent="0.25">
      <c r="B78" s="5">
        <v>75</v>
      </c>
    </row>
    <row r="79" spans="2:29" s="5" customFormat="1" ht="12.75" customHeight="1" x14ac:dyDescent="0.25">
      <c r="B79" s="5">
        <v>76</v>
      </c>
    </row>
    <row r="80" spans="2:29" s="5" customFormat="1" ht="12.75" customHeight="1" x14ac:dyDescent="0.25">
      <c r="B80" s="5">
        <v>77</v>
      </c>
      <c r="O80" s="9"/>
      <c r="P80" s="9" t="s">
        <v>5</v>
      </c>
      <c r="Q80" s="9" t="s">
        <v>13</v>
      </c>
      <c r="R80" s="9" t="s">
        <v>14</v>
      </c>
    </row>
    <row r="81" spans="2:18" s="5" customFormat="1" ht="12.75" customHeight="1" x14ac:dyDescent="0.25">
      <c r="B81" s="5">
        <v>78</v>
      </c>
      <c r="O81" s="9" t="s">
        <v>22</v>
      </c>
      <c r="P81" s="11">
        <f>MIN($D$4:$D$153)</f>
        <v>5000</v>
      </c>
      <c r="Q81" s="11">
        <f>MIN(L4:L153)</f>
        <v>1</v>
      </c>
      <c r="R81" s="11">
        <f>MIN(M4:M153)</f>
        <v>1</v>
      </c>
    </row>
    <row r="82" spans="2:18" s="5" customFormat="1" ht="12.75" customHeight="1" x14ac:dyDescent="0.25">
      <c r="B82" s="5">
        <v>79</v>
      </c>
      <c r="O82" s="9" t="s">
        <v>23</v>
      </c>
      <c r="P82" s="11">
        <f>MAX($D$4:$D$153)</f>
        <v>10000000000</v>
      </c>
      <c r="Q82" s="11">
        <f>MAX(L4:L153)</f>
        <v>7</v>
      </c>
      <c r="R82" s="11">
        <f>MAX(M4:M153)</f>
        <v>7</v>
      </c>
    </row>
    <row r="83" spans="2:18" s="5" customFormat="1" ht="12.75" customHeight="1" x14ac:dyDescent="0.25">
      <c r="B83" s="5">
        <v>80</v>
      </c>
      <c r="O83" s="9" t="s">
        <v>24</v>
      </c>
      <c r="P83" s="11">
        <f>AVERAGE($D$4:$D$153)</f>
        <v>777033076.92307687</v>
      </c>
      <c r="Q83" s="11">
        <f>AVERAGE(L4:L153)</f>
        <v>2.8666666666666667</v>
      </c>
      <c r="R83" s="11">
        <f>AVERAGE(M4:M153)</f>
        <v>3.3076923076923075</v>
      </c>
    </row>
    <row r="84" spans="2:18" s="5" customFormat="1" ht="12.75" customHeight="1" x14ac:dyDescent="0.25">
      <c r="B84" s="5">
        <v>81</v>
      </c>
      <c r="O84" s="9" t="s">
        <v>25</v>
      </c>
      <c r="P84" s="11">
        <f>_xlfn.STDEV.P($D$4:$D$153)</f>
        <v>2662573298.1023183</v>
      </c>
      <c r="Q84" s="11">
        <f>_xlfn.STDEV.P(L4:L153)</f>
        <v>1.7838784213679537</v>
      </c>
      <c r="R84" s="11">
        <f>_xlfn.STDEV.P(M4:M153)</f>
        <v>1.9761896274869428</v>
      </c>
    </row>
    <row r="85" spans="2:18" s="5" customFormat="1" ht="12.75" customHeight="1" x14ac:dyDescent="0.25">
      <c r="B85" s="5">
        <v>82</v>
      </c>
      <c r="O85" s="9" t="s">
        <v>26</v>
      </c>
      <c r="P85" s="12">
        <f>IFERROR(MODE($D$4:$D$153), "غير متاح")</f>
        <v>5000</v>
      </c>
      <c r="Q85" s="12">
        <f>IFERROR(MODE(L4:L153), "غير متاح")</f>
        <v>2</v>
      </c>
      <c r="R85" s="12">
        <f>IFERROR(MODE(M4:M153), "غير متاح")</f>
        <v>3</v>
      </c>
    </row>
    <row r="86" spans="2:18" s="5" customFormat="1" ht="12.75" customHeight="1" x14ac:dyDescent="0.25">
      <c r="B86" s="5">
        <v>83</v>
      </c>
      <c r="O86" s="9" t="s">
        <v>27</v>
      </c>
      <c r="P86" s="12">
        <f>MEDIAN($D$4:$D$153)</f>
        <v>100000</v>
      </c>
      <c r="Q86" s="12">
        <f>MEDIAN(L4:L153)</f>
        <v>2</v>
      </c>
      <c r="R86" s="12">
        <f>MEDIAN(M4:M153)</f>
        <v>3</v>
      </c>
    </row>
    <row r="87" spans="2:18" s="5" customFormat="1" ht="12.75" customHeight="1" x14ac:dyDescent="0.25">
      <c r="B87" s="5">
        <v>84</v>
      </c>
    </row>
    <row r="88" spans="2:18" s="5" customFormat="1" ht="12.75" customHeight="1" x14ac:dyDescent="0.25">
      <c r="B88" s="5">
        <v>85</v>
      </c>
    </row>
    <row r="89" spans="2:18" s="5" customFormat="1" ht="12.75" customHeight="1" x14ac:dyDescent="0.25">
      <c r="B89" s="5">
        <v>86</v>
      </c>
    </row>
    <row r="90" spans="2:18" s="5" customFormat="1" ht="12.75" customHeight="1" x14ac:dyDescent="0.25">
      <c r="B90" s="5">
        <v>87</v>
      </c>
    </row>
    <row r="91" spans="2:18" s="5" customFormat="1" ht="12.75" customHeight="1" x14ac:dyDescent="0.25">
      <c r="B91" s="5">
        <v>88</v>
      </c>
    </row>
    <row r="92" spans="2:18" s="5" customFormat="1" ht="12.75" customHeight="1" x14ac:dyDescent="0.25">
      <c r="B92" s="5">
        <v>89</v>
      </c>
    </row>
    <row r="93" spans="2:18" s="5" customFormat="1" ht="12.75" customHeight="1" x14ac:dyDescent="0.25">
      <c r="B93" s="5">
        <v>90</v>
      </c>
    </row>
    <row r="94" spans="2:18" s="5" customFormat="1" ht="12.75" customHeight="1" x14ac:dyDescent="0.25">
      <c r="B94" s="5">
        <v>91</v>
      </c>
    </row>
    <row r="95" spans="2:18" s="5" customFormat="1" ht="12.75" customHeight="1" x14ac:dyDescent="0.25">
      <c r="B95" s="5">
        <v>92</v>
      </c>
    </row>
    <row r="96" spans="2:18" s="5" customFormat="1" ht="12.75" customHeight="1" x14ac:dyDescent="0.25">
      <c r="B96" s="5">
        <v>93</v>
      </c>
    </row>
    <row r="97" spans="2:2" s="5" customFormat="1" ht="12.75" customHeight="1" x14ac:dyDescent="0.25">
      <c r="B97" s="5">
        <v>94</v>
      </c>
    </row>
    <row r="98" spans="2:2" s="5" customFormat="1" ht="12.75" customHeight="1" x14ac:dyDescent="0.25">
      <c r="B98" s="5">
        <v>95</v>
      </c>
    </row>
    <row r="99" spans="2:2" s="5" customFormat="1" ht="12.75" customHeight="1" x14ac:dyDescent="0.25">
      <c r="B99" s="5">
        <v>96</v>
      </c>
    </row>
    <row r="100" spans="2:2" s="5" customFormat="1" ht="12.75" customHeight="1" x14ac:dyDescent="0.25">
      <c r="B100" s="5">
        <v>97</v>
      </c>
    </row>
    <row r="101" spans="2:2" s="5" customFormat="1" ht="12.75" customHeight="1" x14ac:dyDescent="0.25">
      <c r="B101" s="5">
        <v>98</v>
      </c>
    </row>
    <row r="102" spans="2:2" s="5" customFormat="1" ht="12.75" customHeight="1" x14ac:dyDescent="0.25">
      <c r="B102" s="5">
        <v>99</v>
      </c>
    </row>
    <row r="103" spans="2:2" s="5" customFormat="1" ht="12.75" customHeight="1" x14ac:dyDescent="0.25">
      <c r="B103" s="5">
        <v>100</v>
      </c>
    </row>
    <row r="104" spans="2:2" s="5" customFormat="1" ht="12.75" customHeight="1" x14ac:dyDescent="0.25">
      <c r="B104" s="5">
        <v>101</v>
      </c>
    </row>
    <row r="105" spans="2:2" s="5" customFormat="1" ht="12.75" customHeight="1" x14ac:dyDescent="0.25">
      <c r="B105" s="5">
        <v>102</v>
      </c>
    </row>
    <row r="106" spans="2:2" s="5" customFormat="1" ht="12.75" customHeight="1" x14ac:dyDescent="0.25">
      <c r="B106" s="5">
        <v>103</v>
      </c>
    </row>
    <row r="107" spans="2:2" s="5" customFormat="1" ht="12.75" customHeight="1" x14ac:dyDescent="0.25">
      <c r="B107" s="5">
        <v>104</v>
      </c>
    </row>
    <row r="108" spans="2:2" s="5" customFormat="1" ht="12.75" customHeight="1" x14ac:dyDescent="0.25">
      <c r="B108" s="5">
        <v>105</v>
      </c>
    </row>
    <row r="109" spans="2:2" s="5" customFormat="1" ht="12.75" customHeight="1" x14ac:dyDescent="0.25">
      <c r="B109" s="5">
        <v>106</v>
      </c>
    </row>
    <row r="110" spans="2:2" s="5" customFormat="1" ht="12.75" customHeight="1" x14ac:dyDescent="0.25">
      <c r="B110" s="5">
        <v>107</v>
      </c>
    </row>
    <row r="111" spans="2:2" s="5" customFormat="1" ht="12.75" customHeight="1" x14ac:dyDescent="0.25">
      <c r="B111" s="5">
        <v>108</v>
      </c>
    </row>
    <row r="112" spans="2:2" s="5" customFormat="1" ht="12.75" customHeight="1" x14ac:dyDescent="0.25">
      <c r="B112" s="5">
        <v>109</v>
      </c>
    </row>
    <row r="113" spans="2:2" s="5" customFormat="1" ht="12.75" customHeight="1" x14ac:dyDescent="0.25">
      <c r="B113" s="5">
        <v>110</v>
      </c>
    </row>
    <row r="114" spans="2:2" s="5" customFormat="1" ht="12.75" customHeight="1" x14ac:dyDescent="0.25">
      <c r="B114" s="5">
        <v>111</v>
      </c>
    </row>
    <row r="115" spans="2:2" s="5" customFormat="1" ht="12.75" customHeight="1" x14ac:dyDescent="0.25">
      <c r="B115" s="5">
        <v>112</v>
      </c>
    </row>
    <row r="116" spans="2:2" s="5" customFormat="1" ht="12.75" customHeight="1" x14ac:dyDescent="0.25">
      <c r="B116" s="5">
        <v>113</v>
      </c>
    </row>
    <row r="117" spans="2:2" s="5" customFormat="1" ht="12.75" customHeight="1" x14ac:dyDescent="0.25">
      <c r="B117" s="5">
        <v>114</v>
      </c>
    </row>
    <row r="118" spans="2:2" s="5" customFormat="1" ht="12.75" customHeight="1" x14ac:dyDescent="0.25">
      <c r="B118" s="5">
        <v>115</v>
      </c>
    </row>
    <row r="119" spans="2:2" s="5" customFormat="1" ht="12.75" customHeight="1" x14ac:dyDescent="0.25">
      <c r="B119" s="5">
        <v>116</v>
      </c>
    </row>
    <row r="120" spans="2:2" s="5" customFormat="1" ht="12.75" customHeight="1" x14ac:dyDescent="0.25">
      <c r="B120" s="5">
        <v>117</v>
      </c>
    </row>
    <row r="121" spans="2:2" s="5" customFormat="1" ht="12.75" customHeight="1" x14ac:dyDescent="0.25">
      <c r="B121" s="5">
        <v>118</v>
      </c>
    </row>
    <row r="122" spans="2:2" s="5" customFormat="1" ht="12.75" customHeight="1" x14ac:dyDescent="0.25">
      <c r="B122" s="5">
        <v>119</v>
      </c>
    </row>
    <row r="123" spans="2:2" s="5" customFormat="1" ht="12.75" customHeight="1" x14ac:dyDescent="0.25">
      <c r="B123" s="5">
        <v>120</v>
      </c>
    </row>
    <row r="124" spans="2:2" s="5" customFormat="1" ht="12.75" customHeight="1" x14ac:dyDescent="0.25">
      <c r="B124" s="5">
        <v>121</v>
      </c>
    </row>
    <row r="125" spans="2:2" s="5" customFormat="1" ht="12.75" customHeight="1" x14ac:dyDescent="0.25">
      <c r="B125" s="5">
        <v>122</v>
      </c>
    </row>
    <row r="126" spans="2:2" s="5" customFormat="1" ht="12.75" customHeight="1" x14ac:dyDescent="0.25">
      <c r="B126" s="5">
        <v>123</v>
      </c>
    </row>
    <row r="127" spans="2:2" s="5" customFormat="1" ht="12.75" customHeight="1" x14ac:dyDescent="0.25">
      <c r="B127" s="5">
        <v>124</v>
      </c>
    </row>
    <row r="128" spans="2:2" s="5" customFormat="1" ht="12.75" customHeight="1" x14ac:dyDescent="0.25">
      <c r="B128" s="5">
        <v>125</v>
      </c>
    </row>
    <row r="129" spans="2:2" s="5" customFormat="1" ht="12.75" customHeight="1" x14ac:dyDescent="0.25">
      <c r="B129" s="5">
        <v>126</v>
      </c>
    </row>
    <row r="130" spans="2:2" s="5" customFormat="1" ht="12.75" customHeight="1" x14ac:dyDescent="0.25">
      <c r="B130" s="5">
        <v>127</v>
      </c>
    </row>
    <row r="131" spans="2:2" s="5" customFormat="1" ht="12.75" customHeight="1" x14ac:dyDescent="0.25">
      <c r="B131" s="5">
        <v>128</v>
      </c>
    </row>
    <row r="132" spans="2:2" s="5" customFormat="1" ht="12.75" customHeight="1" x14ac:dyDescent="0.25">
      <c r="B132" s="5">
        <v>129</v>
      </c>
    </row>
    <row r="133" spans="2:2" s="5" customFormat="1" ht="12.75" customHeight="1" x14ac:dyDescent="0.25">
      <c r="B133" s="5">
        <v>130</v>
      </c>
    </row>
    <row r="134" spans="2:2" s="5" customFormat="1" ht="12.75" customHeight="1" x14ac:dyDescent="0.25">
      <c r="B134" s="5">
        <v>131</v>
      </c>
    </row>
    <row r="135" spans="2:2" s="5" customFormat="1" ht="12.75" customHeight="1" x14ac:dyDescent="0.25">
      <c r="B135" s="5">
        <v>132</v>
      </c>
    </row>
    <row r="136" spans="2:2" s="5" customFormat="1" ht="12.75" customHeight="1" x14ac:dyDescent="0.25">
      <c r="B136" s="5">
        <v>133</v>
      </c>
    </row>
    <row r="137" spans="2:2" s="5" customFormat="1" ht="12.75" customHeight="1" x14ac:dyDescent="0.25">
      <c r="B137" s="5">
        <v>134</v>
      </c>
    </row>
    <row r="138" spans="2:2" s="5" customFormat="1" ht="12.75" customHeight="1" x14ac:dyDescent="0.25">
      <c r="B138" s="5">
        <v>135</v>
      </c>
    </row>
    <row r="139" spans="2:2" s="5" customFormat="1" ht="12.75" customHeight="1" x14ac:dyDescent="0.25">
      <c r="B139" s="5">
        <v>136</v>
      </c>
    </row>
    <row r="140" spans="2:2" s="5" customFormat="1" ht="12.75" customHeight="1" x14ac:dyDescent="0.25">
      <c r="B140" s="5">
        <v>137</v>
      </c>
    </row>
    <row r="141" spans="2:2" s="5" customFormat="1" ht="12.75" customHeight="1" x14ac:dyDescent="0.25">
      <c r="B141" s="5">
        <v>138</v>
      </c>
    </row>
    <row r="142" spans="2:2" s="5" customFormat="1" ht="12.75" customHeight="1" x14ac:dyDescent="0.25">
      <c r="B142" s="5">
        <v>139</v>
      </c>
    </row>
    <row r="143" spans="2:2" s="5" customFormat="1" ht="12.75" customHeight="1" x14ac:dyDescent="0.25">
      <c r="B143" s="5">
        <v>140</v>
      </c>
    </row>
    <row r="144" spans="2:2" s="5" customFormat="1" ht="12.75" customHeight="1" x14ac:dyDescent="0.25">
      <c r="B144" s="5">
        <v>141</v>
      </c>
    </row>
    <row r="145" spans="2:13" s="5" customFormat="1" ht="12.75" customHeight="1" x14ac:dyDescent="0.25">
      <c r="B145" s="5">
        <v>142</v>
      </c>
    </row>
    <row r="146" spans="2:13" s="5" customFormat="1" ht="12.75" customHeight="1" x14ac:dyDescent="0.25">
      <c r="B146" s="5">
        <v>143</v>
      </c>
    </row>
    <row r="147" spans="2:13" s="5" customFormat="1" ht="12.75" customHeight="1" x14ac:dyDescent="0.25">
      <c r="B147" s="5">
        <v>144</v>
      </c>
    </row>
    <row r="148" spans="2:13" s="5" customFormat="1" ht="12.75" customHeight="1" x14ac:dyDescent="0.25">
      <c r="B148" s="5">
        <v>145</v>
      </c>
    </row>
    <row r="149" spans="2:13" s="5" customFormat="1" ht="12.75" customHeight="1" x14ac:dyDescent="0.25">
      <c r="B149" s="5">
        <v>146</v>
      </c>
    </row>
    <row r="150" spans="2:13" s="5" customFormat="1" ht="12.75" customHeight="1" x14ac:dyDescent="0.25">
      <c r="B150" s="5">
        <v>147</v>
      </c>
    </row>
    <row r="151" spans="2:13" s="5" customFormat="1" ht="12.75" customHeight="1" x14ac:dyDescent="0.25">
      <c r="B151" s="5">
        <v>148</v>
      </c>
    </row>
    <row r="152" spans="2:13" s="5" customFormat="1" ht="12.75" customHeight="1" x14ac:dyDescent="0.25">
      <c r="B152" s="5">
        <v>149</v>
      </c>
      <c r="L152" s="5">
        <v>6</v>
      </c>
      <c r="M152" s="5">
        <v>1</v>
      </c>
    </row>
    <row r="153" spans="2:13" s="5" customFormat="1" ht="12.75" customHeight="1" x14ac:dyDescent="0.25">
      <c r="B153" s="5">
        <v>150</v>
      </c>
    </row>
  </sheetData>
  <mergeCells count="3">
    <mergeCell ref="B2:M2"/>
    <mergeCell ref="Q33:AC36"/>
    <mergeCell ref="Q70:AC73"/>
  </mergeCells>
  <phoneticPr fontId="6" type="noConversion"/>
  <dataValidations count="2">
    <dataValidation type="list" allowBlank="1" showInputMessage="1" showErrorMessage="1" sqref="C4:C153 E4:J153" xr:uid="{36FAFE5C-FE04-4A54-93A9-5D58DDF3B358}">
      <formula1>"نعم, لا"</formula1>
    </dataValidation>
    <dataValidation type="list" allowBlank="1" showInputMessage="1" showErrorMessage="1" sqref="L4:M153" xr:uid="{07C23EA6-2866-4788-B837-26EA29A57E64}">
      <formula1>"1,2,3,4,5,6,7"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الرسم البياني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Noura Talaat</cp:lastModifiedBy>
  <cp:lastPrinted>2008-03-12T00:43:14Z</cp:lastPrinted>
  <dcterms:created xsi:type="dcterms:W3CDTF">2000-05-13T21:10:58Z</dcterms:created>
  <dcterms:modified xsi:type="dcterms:W3CDTF">2024-11-21T14:14:15Z</dcterms:modified>
</cp:coreProperties>
</file>